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1925"/>
  </bookViews>
  <sheets>
    <sheet name="кролики" sheetId="1" r:id="rId1"/>
  </sheets>
  <calcPr calcId="124519"/>
</workbook>
</file>

<file path=xl/calcChain.xml><?xml version="1.0" encoding="utf-8"?>
<calcChain xmlns="http://schemas.openxmlformats.org/spreadsheetml/2006/main">
  <c r="P4" i="1"/>
  <c r="P5"/>
  <c r="I6"/>
  <c r="L6"/>
  <c r="C12"/>
  <c r="C13"/>
  <c r="D13"/>
  <c r="F13"/>
  <c r="C14"/>
  <c r="D14"/>
  <c r="F14"/>
  <c r="A15"/>
  <c r="D16"/>
  <c r="F16"/>
  <c r="L13" s="1"/>
  <c r="M22"/>
  <c r="M23"/>
  <c r="C24"/>
  <c r="M24"/>
  <c r="C30"/>
  <c r="J30"/>
  <c r="L30"/>
  <c r="J31"/>
  <c r="L31"/>
  <c r="J32"/>
  <c r="L32"/>
  <c r="C33"/>
  <c r="J33"/>
  <c r="L33"/>
  <c r="D36"/>
  <c r="B22" l="1"/>
  <c r="B23" s="1"/>
  <c r="C22"/>
  <c r="C23" s="1"/>
  <c r="I22" s="1"/>
  <c r="H22" l="1"/>
  <c r="I23"/>
  <c r="O26" s="1"/>
  <c r="D38"/>
  <c r="D37" l="1"/>
  <c r="D39"/>
  <c r="D40"/>
</calcChain>
</file>

<file path=xl/sharedStrings.xml><?xml version="1.0" encoding="utf-8"?>
<sst xmlns="http://schemas.openxmlformats.org/spreadsheetml/2006/main" count="68" uniqueCount="60">
  <si>
    <t>%</t>
  </si>
  <si>
    <t xml:space="preserve">                РЕНТАБЕЛЬНОСТЬ </t>
  </si>
  <si>
    <t>грн</t>
  </si>
  <si>
    <t xml:space="preserve">           ПРИБЫЛЬ ЗА ОБОРОТ</t>
  </si>
  <si>
    <t xml:space="preserve">                  ПРИБЫЛЬ ЗА ГОД</t>
  </si>
  <si>
    <t xml:space="preserve">            ПРИБЫЛЬ ЗА МЕСЯЦ</t>
  </si>
  <si>
    <t xml:space="preserve">                        ТОВАРНОСТЬ</t>
  </si>
  <si>
    <t>ПРИБЫЛЬ</t>
  </si>
  <si>
    <t>шт</t>
  </si>
  <si>
    <t>СОБСТВ,ПОТРЕБЛ.</t>
  </si>
  <si>
    <t xml:space="preserve">                      ОБЩИЙ ДОХОД</t>
  </si>
  <si>
    <t>СТОИМОСТЬ ТУШКИ</t>
  </si>
  <si>
    <t xml:space="preserve">           СУММА РЕАЛИЗАЦИИ</t>
  </si>
  <si>
    <t>ЦЕНА ПОТРЕБЛЕН</t>
  </si>
  <si>
    <t>кг</t>
  </si>
  <si>
    <t xml:space="preserve">                      РЕАЛИЗОВАНО</t>
  </si>
  <si>
    <t xml:space="preserve">                      ЦЕНА</t>
  </si>
  <si>
    <t xml:space="preserve">           ПРОИЗВЕДЕНО МЯСА</t>
  </si>
  <si>
    <t xml:space="preserve">             ВЕС ТУШКИ</t>
  </si>
  <si>
    <t>за месяц</t>
  </si>
  <si>
    <t>за год</t>
  </si>
  <si>
    <t>РЕАЛИЗАЦИЯ</t>
  </si>
  <si>
    <t>ОБОРОТНЫЕ СРЕДСТВА</t>
  </si>
  <si>
    <t>ДРУГИЕ для всех</t>
  </si>
  <si>
    <t>часть года</t>
  </si>
  <si>
    <t>ВЕТЕРИН</t>
  </si>
  <si>
    <t>месяцев</t>
  </si>
  <si>
    <t>хххххххх</t>
  </si>
  <si>
    <t>ежемесячно</t>
  </si>
  <si>
    <t>КОРМ ГРН</t>
  </si>
  <si>
    <t>дней</t>
  </si>
  <si>
    <t>Полные затраты</t>
  </si>
  <si>
    <t>КОРМ КГ</t>
  </si>
  <si>
    <t>ОБОРАЧИВАЕМОСТЬ КАПИТАЛА</t>
  </si>
  <si>
    <t>на всех</t>
  </si>
  <si>
    <t>на1крол</t>
  </si>
  <si>
    <t>НА ВСЕХ</t>
  </si>
  <si>
    <t>НА 1</t>
  </si>
  <si>
    <t>ЗАТРАТЫ    грн</t>
  </si>
  <si>
    <t>убой</t>
  </si>
  <si>
    <t>3мес</t>
  </si>
  <si>
    <t>ЗАТРАТЫ КОРМА С УЧЁТОМ ПАДЕЖА</t>
  </si>
  <si>
    <t>2мес</t>
  </si>
  <si>
    <t>1мес</t>
  </si>
  <si>
    <t>корм итого</t>
  </si>
  <si>
    <t xml:space="preserve">        корм</t>
  </si>
  <si>
    <t xml:space="preserve">         вес</t>
  </si>
  <si>
    <t xml:space="preserve">         Цена корма =</t>
  </si>
  <si>
    <t>коэфициент роста</t>
  </si>
  <si>
    <t>КОРМА</t>
  </si>
  <si>
    <t>в месяц</t>
  </si>
  <si>
    <t>ВЫРАЩЕНО ДО УБОЙНОГО ВЕСА</t>
  </si>
  <si>
    <t>СОХРАННОСТЬ %</t>
  </si>
  <si>
    <t xml:space="preserve">        ЗА МЕСЯЦ = </t>
  </si>
  <si>
    <t>ВСЕГО КРОЛЬЧАТ ЗА ГОД=</t>
  </si>
  <si>
    <t>КРОЛЬЧАТ В ОКРОЛЕ=</t>
  </si>
  <si>
    <t xml:space="preserve">     ОКРОЛОВ=</t>
  </si>
  <si>
    <t>САМОК=</t>
  </si>
  <si>
    <t>ЗЕРНО</t>
  </si>
  <si>
    <t>КРОЛИКИ ПЛАНИРОВАНИЕ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</si>
</sst>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2"/>
      <name val="Arial"/>
    </font>
    <font>
      <sz val="10"/>
      <color indexed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0" fillId="2" borderId="0" xfId="0" applyNumberFormat="1" applyFill="1"/>
    <xf numFmtId="0" fontId="2" fillId="0" borderId="0" xfId="0" applyFont="1"/>
    <xf numFmtId="0" fontId="3" fillId="3" borderId="0" xfId="0" applyFont="1" applyFill="1"/>
    <xf numFmtId="0" fontId="0" fillId="4" borderId="0" xfId="0" applyFill="1"/>
    <xf numFmtId="1" fontId="0" fillId="5" borderId="0" xfId="0" applyNumberFormat="1" applyFill="1"/>
    <xf numFmtId="0" fontId="0" fillId="5" borderId="0" xfId="0" applyFill="1"/>
    <xf numFmtId="0" fontId="0" fillId="2" borderId="0" xfId="0" applyFill="1"/>
    <xf numFmtId="1" fontId="0" fillId="0" borderId="0" xfId="0" applyNumberFormat="1"/>
    <xf numFmtId="164" fontId="0" fillId="2" borderId="0" xfId="0" applyNumberFormat="1" applyFill="1"/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/>
    <xf numFmtId="0" fontId="4" fillId="0" borderId="0" xfId="0" applyFont="1"/>
    <xf numFmtId="0" fontId="4" fillId="3" borderId="0" xfId="0" applyFont="1" applyFill="1"/>
    <xf numFmtId="1" fontId="1" fillId="0" borderId="0" xfId="0" applyNumberFormat="1" applyFont="1"/>
    <xf numFmtId="1" fontId="0" fillId="6" borderId="0" xfId="0" applyNumberFormat="1" applyFill="1"/>
    <xf numFmtId="0" fontId="5" fillId="3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0"/>
  <sheetViews>
    <sheetView tabSelected="1" workbookViewId="0">
      <selection activeCell="C26" sqref="C26"/>
    </sheetView>
  </sheetViews>
  <sheetFormatPr defaultRowHeight="12.75"/>
  <cols>
    <col min="2" max="2" width="9.28515625" customWidth="1"/>
  </cols>
  <sheetData>
    <row r="2" spans="1:16" s="11" customFormat="1">
      <c r="H2" s="19" t="s">
        <v>59</v>
      </c>
      <c r="L2" s="11" t="s">
        <v>58</v>
      </c>
    </row>
    <row r="4" spans="1:16">
      <c r="A4" t="s">
        <v>57</v>
      </c>
      <c r="B4" s="5">
        <v>1</v>
      </c>
      <c r="D4" t="s">
        <v>56</v>
      </c>
      <c r="F4" s="5">
        <v>3</v>
      </c>
      <c r="H4" t="s">
        <v>55</v>
      </c>
      <c r="K4" s="5">
        <v>7</v>
      </c>
      <c r="M4" t="s">
        <v>54</v>
      </c>
      <c r="P4">
        <f>PRODUCT(B4,F4,K4)</f>
        <v>21</v>
      </c>
    </row>
    <row r="5" spans="1:16">
      <c r="N5" t="s">
        <v>53</v>
      </c>
      <c r="P5">
        <f>P4/12</f>
        <v>1.75</v>
      </c>
    </row>
    <row r="6" spans="1:16">
      <c r="A6" t="s">
        <v>52</v>
      </c>
      <c r="C6" s="5">
        <v>67</v>
      </c>
      <c r="E6" t="s">
        <v>51</v>
      </c>
      <c r="I6" s="2">
        <f>PRODUCT(C6/100,P4)</f>
        <v>14.07</v>
      </c>
      <c r="K6" t="s">
        <v>50</v>
      </c>
      <c r="L6" s="9">
        <f>I6/12</f>
        <v>1.1725000000000001</v>
      </c>
    </row>
    <row r="7" spans="1:16" s="11" customFormat="1">
      <c r="H7" s="4" t="s">
        <v>49</v>
      </c>
    </row>
    <row r="8" spans="1:16">
      <c r="I8" s="18"/>
    </row>
    <row r="9" spans="1:16">
      <c r="A9" s="1" t="s">
        <v>48</v>
      </c>
      <c r="C9" s="5">
        <v>0.8</v>
      </c>
      <c r="E9" s="1" t="s">
        <v>47</v>
      </c>
      <c r="G9" s="5">
        <v>1.9</v>
      </c>
      <c r="H9" s="3" t="s">
        <v>2</v>
      </c>
      <c r="I9" s="18"/>
    </row>
    <row r="10" spans="1:16">
      <c r="I10" s="18"/>
    </row>
    <row r="11" spans="1:16">
      <c r="C11" s="1" t="s">
        <v>46</v>
      </c>
      <c r="D11" s="1" t="s">
        <v>45</v>
      </c>
      <c r="F11" s="1" t="s">
        <v>44</v>
      </c>
      <c r="I11" s="18"/>
    </row>
    <row r="12" spans="1:16">
      <c r="A12" s="1" t="s">
        <v>43</v>
      </c>
      <c r="B12" s="1"/>
      <c r="C12" s="12">
        <f>PRODUCT(0.8,(C9*C9))</f>
        <v>0.51200000000000012</v>
      </c>
      <c r="F12" s="13">
        <v>1</v>
      </c>
      <c r="I12" s="18"/>
    </row>
    <row r="13" spans="1:16">
      <c r="A13" t="s">
        <v>42</v>
      </c>
      <c r="B13" s="1"/>
      <c r="C13" s="13">
        <f>PRODUCT(0.04*C9,30)+C12</f>
        <v>1.472</v>
      </c>
      <c r="D13" s="13">
        <f>PRODUCT(C13+C12)/2*0.065*30</f>
        <v>1.9343999999999999</v>
      </c>
      <c r="F13" s="13">
        <f>SUM(F12,D13)</f>
        <v>2.9344000000000001</v>
      </c>
      <c r="H13" t="s">
        <v>41</v>
      </c>
      <c r="L13" s="10">
        <f>(((100-C6)/300)+1)*F16</f>
        <v>15.950684196930951</v>
      </c>
    </row>
    <row r="14" spans="1:16">
      <c r="A14" t="s">
        <v>40</v>
      </c>
      <c r="B14" s="1"/>
      <c r="C14" s="13">
        <f>PRODUCT(0.0345*C9,30)+C13</f>
        <v>2.2999999999999998</v>
      </c>
      <c r="D14" s="13">
        <f>PRODUCT(C14+C13)/2*0.065*30</f>
        <v>3.6777000000000002</v>
      </c>
      <c r="F14" s="13">
        <f>SUM(F13,D14)</f>
        <v>6.6120999999999999</v>
      </c>
    </row>
    <row r="15" spans="1:16">
      <c r="A15" s="17">
        <f>PRODUCT(C16-C14)/((C14-C13)/30*0.85)</f>
        <v>42.625745950554148</v>
      </c>
      <c r="B15" s="1" t="s">
        <v>30</v>
      </c>
    </row>
    <row r="16" spans="1:16">
      <c r="A16" t="s">
        <v>39</v>
      </c>
      <c r="C16" s="5">
        <v>3.3</v>
      </c>
      <c r="D16" s="13">
        <f>PRODUCT(C16+C14)/2*0.065*A15</f>
        <v>7.7578857630008544</v>
      </c>
      <c r="F16" s="10">
        <f>SUM(F14,D16)</f>
        <v>14.369985763000855</v>
      </c>
    </row>
    <row r="19" spans="1:16" s="11" customFormat="1">
      <c r="H19" s="4" t="s">
        <v>38</v>
      </c>
      <c r="I19" s="16"/>
    </row>
    <row r="20" spans="1:16">
      <c r="I20" s="15"/>
    </row>
    <row r="21" spans="1:16">
      <c r="B21" t="s">
        <v>37</v>
      </c>
      <c r="C21" t="s">
        <v>36</v>
      </c>
      <c r="D21" s="13"/>
      <c r="H21" s="1" t="s">
        <v>35</v>
      </c>
      <c r="I21" s="1" t="s">
        <v>34</v>
      </c>
      <c r="L21" s="1" t="s">
        <v>33</v>
      </c>
    </row>
    <row r="22" spans="1:16">
      <c r="A22" t="s">
        <v>32</v>
      </c>
      <c r="B22" s="13">
        <f>L13</f>
        <v>15.950684196930951</v>
      </c>
      <c r="C22" s="9">
        <f>PRODUCT(L13,I6)</f>
        <v>224.42612665081847</v>
      </c>
      <c r="F22" s="1" t="s">
        <v>31</v>
      </c>
      <c r="H22" s="10">
        <f>I22/I6</f>
        <v>39.413620514325167</v>
      </c>
      <c r="I22" s="2">
        <f>SUM(C23,C24,C25)</f>
        <v>554.54964063655507</v>
      </c>
      <c r="L22" s="1" t="s">
        <v>30</v>
      </c>
      <c r="M22" s="9">
        <f>106+A15</f>
        <v>148.62574595055415</v>
      </c>
    </row>
    <row r="23" spans="1:16">
      <c r="A23" t="s">
        <v>29</v>
      </c>
      <c r="B23" s="14">
        <f>PRODUCT(B22,G9)</f>
        <v>30.306299974168805</v>
      </c>
      <c r="C23" s="9">
        <f>PRODUCT(C22,G9)</f>
        <v>426.40964063655508</v>
      </c>
      <c r="F23" s="1" t="s">
        <v>28</v>
      </c>
      <c r="H23" s="1" t="s">
        <v>27</v>
      </c>
      <c r="I23" s="2">
        <f>I22/12</f>
        <v>46.212470053046253</v>
      </c>
      <c r="L23" s="1" t="s">
        <v>26</v>
      </c>
      <c r="M23" s="13">
        <f>M22/30.5</f>
        <v>4.8729752770673489</v>
      </c>
    </row>
    <row r="24" spans="1:16">
      <c r="A24" t="s">
        <v>25</v>
      </c>
      <c r="B24" s="5">
        <v>2</v>
      </c>
      <c r="C24">
        <f>PRODUCT(B24,I6)</f>
        <v>28.14</v>
      </c>
      <c r="L24" s="1" t="s">
        <v>24</v>
      </c>
      <c r="M24" s="12">
        <f>M23/12</f>
        <v>0.40608127308894576</v>
      </c>
    </row>
    <row r="25" spans="1:16">
      <c r="A25" s="1" t="s">
        <v>23</v>
      </c>
      <c r="C25" s="5">
        <v>100</v>
      </c>
    </row>
    <row r="26" spans="1:16">
      <c r="L26" s="1" t="s">
        <v>22</v>
      </c>
      <c r="O26" s="2">
        <f>I23*M23</f>
        <v>225.19222406070963</v>
      </c>
      <c r="P26" s="1" t="s">
        <v>2</v>
      </c>
    </row>
    <row r="28" spans="1:16" s="11" customFormat="1">
      <c r="H28" s="4" t="s">
        <v>21</v>
      </c>
    </row>
    <row r="29" spans="1:16">
      <c r="J29" s="1" t="s">
        <v>20</v>
      </c>
      <c r="L29" s="1" t="s">
        <v>19</v>
      </c>
    </row>
    <row r="30" spans="1:16">
      <c r="A30" s="1" t="s">
        <v>18</v>
      </c>
      <c r="C30" s="10">
        <f>C16*0.6</f>
        <v>1.9799999999999998</v>
      </c>
      <c r="G30" s="1" t="s">
        <v>17</v>
      </c>
      <c r="J30" s="9">
        <f>C30*I6</f>
        <v>27.858599999999996</v>
      </c>
      <c r="K30" s="1" t="s">
        <v>14</v>
      </c>
      <c r="L30" s="9">
        <f>J30/12</f>
        <v>2.3215499999999998</v>
      </c>
    </row>
    <row r="31" spans="1:16">
      <c r="A31" s="1" t="s">
        <v>16</v>
      </c>
      <c r="C31" s="5">
        <v>50</v>
      </c>
      <c r="G31" t="s">
        <v>15</v>
      </c>
      <c r="J31">
        <f>(I6-C34)*C30</f>
        <v>8.0586000000000002</v>
      </c>
      <c r="K31" t="s">
        <v>14</v>
      </c>
      <c r="L31" s="9">
        <f>J31/12</f>
        <v>0.67154999999999998</v>
      </c>
    </row>
    <row r="32" spans="1:16">
      <c r="A32" s="1" t="s">
        <v>13</v>
      </c>
      <c r="C32" s="5">
        <v>25</v>
      </c>
      <c r="G32" s="1" t="s">
        <v>12</v>
      </c>
      <c r="J32" s="8">
        <f>J31*C31</f>
        <v>402.93</v>
      </c>
      <c r="K32" s="1" t="s">
        <v>2</v>
      </c>
      <c r="L32" s="2">
        <f>J32/12</f>
        <v>33.577500000000001</v>
      </c>
    </row>
    <row r="33" spans="1:12">
      <c r="A33" s="1" t="s">
        <v>11</v>
      </c>
      <c r="C33" s="8">
        <f>C30*C31</f>
        <v>98.999999999999986</v>
      </c>
      <c r="G33" t="s">
        <v>10</v>
      </c>
      <c r="J33" s="7">
        <f>C34*C32+J32</f>
        <v>652.93000000000006</v>
      </c>
      <c r="K33" s="1"/>
      <c r="L33" s="6">
        <f>J33/12</f>
        <v>54.410833333333336</v>
      </c>
    </row>
    <row r="34" spans="1:12">
      <c r="A34" s="1" t="s">
        <v>9</v>
      </c>
      <c r="C34" s="5">
        <v>10</v>
      </c>
      <c r="D34" t="s">
        <v>8</v>
      </c>
      <c r="K34" s="1"/>
    </row>
    <row r="35" spans="1:12" s="4" customFormat="1">
      <c r="H35" s="4" t="s">
        <v>7</v>
      </c>
    </row>
    <row r="36" spans="1:12">
      <c r="A36" s="1" t="s">
        <v>6</v>
      </c>
      <c r="D36" s="2">
        <f>(I6-C34)/I6*100</f>
        <v>28.926794598436388</v>
      </c>
      <c r="E36" t="s">
        <v>0</v>
      </c>
      <c r="H36" s="3"/>
    </row>
    <row r="37" spans="1:12">
      <c r="A37" s="1" t="s">
        <v>5</v>
      </c>
      <c r="D37" s="2">
        <f>D38/12</f>
        <v>8.1983632802870829</v>
      </c>
      <c r="E37" s="1" t="s">
        <v>2</v>
      </c>
    </row>
    <row r="38" spans="1:12">
      <c r="A38" s="1" t="s">
        <v>4</v>
      </c>
      <c r="D38" s="2">
        <f>J33-I22</f>
        <v>98.380359363444995</v>
      </c>
      <c r="E38" s="1" t="s">
        <v>2</v>
      </c>
    </row>
    <row r="39" spans="1:12">
      <c r="A39" s="1" t="s">
        <v>3</v>
      </c>
      <c r="D39" s="2">
        <f>D38*M24</f>
        <v>39.950421577255732</v>
      </c>
      <c r="E39" s="1" t="s">
        <v>2</v>
      </c>
    </row>
    <row r="40" spans="1:12">
      <c r="A40" s="1" t="s">
        <v>1</v>
      </c>
      <c r="D40" s="2">
        <f>D38/I22*100</f>
        <v>17.740586622780313</v>
      </c>
      <c r="E40" s="1" t="s">
        <v>0</v>
      </c>
    </row>
  </sheetData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кролики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2010-11-28T19:40:19Z</dcterms:created>
  <dcterms:modified xsi:type="dcterms:W3CDTF">2010-11-28T19:46:20Z</dcterms:modified>
</cp:coreProperties>
</file>